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2012" sheetId="1" r:id="rId1"/>
    <sheet name="Лист1" sheetId="2" r:id="rId2"/>
    <sheet name="нежилые" sheetId="3" r:id="rId3"/>
    <sheet name="Лист2" sheetId="4" r:id="rId4"/>
    <sheet name="Отчет о совместимости" sheetId="5" r:id="rId5"/>
  </sheets>
  <externalReferences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<sst xmlns="http://schemas.openxmlformats.org/spreadsheetml/2006/main" count="92" uniqueCount="91">
  <si>
    <t>Поступления</t>
  </si>
  <si>
    <t>дом №5</t>
  </si>
  <si>
    <t>дом №7</t>
  </si>
  <si>
    <t>дом №9</t>
  </si>
  <si>
    <t xml:space="preserve"> дом №11 </t>
  </si>
  <si>
    <t>дом №13</t>
  </si>
  <si>
    <t>ВСЕГО</t>
  </si>
  <si>
    <t>остаток с 2011 года</t>
  </si>
  <si>
    <t>антенны</t>
  </si>
  <si>
    <t>вознаграждение старшего</t>
  </si>
  <si>
    <t>капитальный ремонт</t>
  </si>
  <si>
    <t>Содержание лифта</t>
  </si>
  <si>
    <t>Обслуживание ОПУ</t>
  </si>
  <si>
    <t>Поступило на содержание жилья</t>
  </si>
  <si>
    <t>Поступило на ТБО</t>
  </si>
  <si>
    <t>Поступление денег откабельных компаний</t>
  </si>
  <si>
    <t>Текущий ремонт</t>
  </si>
  <si>
    <t>Поступление на МОП</t>
  </si>
  <si>
    <t>Поступление на ОДН</t>
  </si>
  <si>
    <t>Услуги РКЦ (снятые автоматически)</t>
  </si>
  <si>
    <t>Поступление денег от собственников нежилых помещений</t>
  </si>
  <si>
    <t>ИТОГО:</t>
  </si>
  <si>
    <t>Всего поступлений за 2012 год</t>
  </si>
  <si>
    <t>РАСХОДЫ:</t>
  </si>
  <si>
    <t>Заработная плата</t>
  </si>
  <si>
    <t>Налоги и отчисления на з/плату</t>
  </si>
  <si>
    <t>Оплата услуг банка</t>
  </si>
  <si>
    <t>Оплата слуги РКЦ</t>
  </si>
  <si>
    <t>Оплата слуг связи</t>
  </si>
  <si>
    <t>Оплата за вывоз мусора (ТБО) МУП ДЭУ 3</t>
  </si>
  <si>
    <t>Оплата КГО МУП ДЭУ 3</t>
  </si>
  <si>
    <t>Оплата вывоза мусора ООО "Сороежка"</t>
  </si>
  <si>
    <t>Вывоз КГО</t>
  </si>
  <si>
    <t>Уборка снега ООО "ГисКом"</t>
  </si>
  <si>
    <t>Аренда офиса</t>
  </si>
  <si>
    <t>Электроэнергия МОП, ОДН (ООО "Сибирьэнергии)</t>
  </si>
  <si>
    <t>Элекроэнергия (офис, мастерская)</t>
  </si>
  <si>
    <t>ООО "Профилактика" Дезинфекция</t>
  </si>
  <si>
    <t>ООО "Жилкоммунпроект"</t>
  </si>
  <si>
    <t>ООО "Окна в дом"</t>
  </si>
  <si>
    <t>ООО "Сервисные технологии" установка ОДУ холодной воды</t>
  </si>
  <si>
    <t>ООО "Сервесные технологии" Обслуживание ОДУ</t>
  </si>
  <si>
    <t>ООО "сервисные технологии" установка крыловых задвижек</t>
  </si>
  <si>
    <t>ООО "Севертехснаб</t>
  </si>
  <si>
    <t>ООО "Стройдинг" (антигололёдный реагент)</t>
  </si>
  <si>
    <t>25 января сантал окна большие 6 штук</t>
  </si>
  <si>
    <t>25 января сантал окна маленькие 12 штук</t>
  </si>
  <si>
    <t>25 января сантал дверь на чердак д 13</t>
  </si>
  <si>
    <t xml:space="preserve">25 января сантал  люк </t>
  </si>
  <si>
    <t>2 февраля сантал дверь в ТУ</t>
  </si>
  <si>
    <t>ООО "Аранда" бетон</t>
  </si>
  <si>
    <t>ООО "Верещагин"</t>
  </si>
  <si>
    <t>ООО "Верещагин" мастика битумная</t>
  </si>
  <si>
    <t>АвтоМиг</t>
  </si>
  <si>
    <t>ООО "инженерные сети" Оборудование для инженерной сиситемы</t>
  </si>
  <si>
    <t>ООО "Респект" юридические услуги, экспертиза крана</t>
  </si>
  <si>
    <t>ООО "ТрансАльянс" Снос аварийных деревьев</t>
  </si>
  <si>
    <t>Ремонт межпанельных швов</t>
  </si>
  <si>
    <t>27 апреля вводная задвижка на гв д 7 стройсервис</t>
  </si>
  <si>
    <t>27 апреля канализация подвал3 стройсервис</t>
  </si>
  <si>
    <t>жадов</t>
  </si>
  <si>
    <t>27 апреля канализация 1 и 2 подвал д 7 стройсервис</t>
  </si>
  <si>
    <t>21 мая материал для канализации стройсервис</t>
  </si>
  <si>
    <t>29 мая материалы стройсервис счет 3327</t>
  </si>
  <si>
    <t>Контейнерная площадка ТБО</t>
  </si>
  <si>
    <t>Горводоканал (приемка ОПУ)</t>
  </si>
  <si>
    <t>12 января расходомер д9</t>
  </si>
  <si>
    <t>ООО  "ССТ"</t>
  </si>
  <si>
    <t>административные расходы</t>
  </si>
  <si>
    <t>хоз нужды, приобретение расходных материалов, инструментов</t>
  </si>
  <si>
    <t>итого по содержанию жилья</t>
  </si>
  <si>
    <t>Остаток на 2013 год</t>
  </si>
  <si>
    <t>список собственников присутствующих на отчетном собрании 28марта 2012 года ТСЖ "Телевизионный квартал"</t>
  </si>
  <si>
    <t xml:space="preserve">дом № </t>
  </si>
  <si>
    <t>П.П.</t>
  </si>
  <si>
    <t>№кв.</t>
  </si>
  <si>
    <t>ФИО</t>
  </si>
  <si>
    <t>площадь, принадлежащая собственнику</t>
  </si>
  <si>
    <t>месяц</t>
  </si>
  <si>
    <t>итого:</t>
  </si>
  <si>
    <t>итого</t>
  </si>
  <si>
    <t>Отчет о совместимости для отчетт за  2012 Последняя версия.xls</t>
  </si>
  <si>
    <t>Дата отчета: 27.03.2013 23:08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</si>
  <si>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</si>
  <si>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</si>
  <si>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</si>
  <si>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</si>
  <si>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</si>
  <si>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2'!C3:H3</t>
  </si>
  <si>
    <t>Excel 97-2003</t>
  </si>
  <si>
    <t>Отчет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</si>
</sst>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3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 wrapText="1"/>
    </xf>
    <xf numFmtId="2" fontId="2" fillId="2" borderId="0" xfId="0" applyNumberFormat="1" applyFont="1" applyFill="1" applyAlignment="1">
      <alignment/>
    </xf>
    <xf numFmtId="0" fontId="1" fillId="2" borderId="2" xfId="0" applyFont="1" applyFill="1" applyBorder="1" applyAlignment="1">
      <alignment wrapText="1"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8" xfId="0" applyNumberFormat="1" applyBorder="1" applyAlignment="1">
      <alignment horizontal="center" vertical="top" wrapText="1"/>
    </xf>
    <xf numFmtId="0" fontId="7" fillId="0" borderId="8" xfId="15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Border="1" applyAlignment="1">
      <alignment horizontal="center" vertical="top" wrapText="1"/>
    </xf>
    <xf numFmtId="2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2" fontId="3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wrapText="1"/>
    </xf>
    <xf numFmtId="2" fontId="0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vertical="top" wrapText="1"/>
    </xf>
    <xf numFmtId="2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0;&#1085;&#1085;&#1072;\Desktop\&#1044;&#1086;&#1084;&#1086;&#1074;&#1086;&#1081;%20&#1091;&#1095;&#1077;&#1090;%202012\&#1086;&#1089;&#1085;&#1086;&#1074;&#1058;&#1077;&#1083;&#1077;&#1074;&#1080;&#1079;&#1080;&#1086;&#1085;&#1085;&#1099;&#1081;%20&#1082;&#1074;&#1072;&#1088;&#1090;&#1072;&#1083;\1.%202.%20&#1044;&#1086;&#1082;&#1091;&#1084;&#1077;&#1085;&#1090;&#1072;&#1094;&#1080;&#1103;%20&#1074;&#1085;&#1091;&#1090;&#1088;&#1077;&#1085;&#1085;&#1103;&#1103;\&#1075;&#1086;&#1076;&#1086;&#1074;&#1099;&#1077;%20&#1086;&#1090;&#1095;&#1077;&#1090;&#1099;%202012,%202013\&#1086;&#1090;&#1095;&#1077;&#1090;%20&#1079;&#1072;%202011\&#1086;&#1090;&#1095;&#1077;&#1090;&#1090;%202012%20&#1087;&#1088;&#1072;&#1074;&#1080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поступления"/>
      <sheetName val="Лист3"/>
      <sheetName val="расходы адм"/>
      <sheetName val="2"/>
      <sheetName val="Лист1"/>
    </sheetNames>
    <sheetDataSet>
      <sheetData sheetId="4">
        <row r="91">
          <cell r="B91">
            <v>127195.22324799991</v>
          </cell>
          <cell r="C91">
            <v>116475.02562500024</v>
          </cell>
          <cell r="D91">
            <v>33802.376964999945</v>
          </cell>
          <cell r="E91">
            <v>127928.035852</v>
          </cell>
          <cell r="F91">
            <v>106293.07569000009</v>
          </cell>
          <cell r="G91">
            <v>511693.76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tabSelected="1" workbookViewId="0" topLeftCell="C67">
      <pane ySplit="1" topLeftCell="BM1" activePane="bottomLeft" state="split"/>
      <selection pane="topLeft" activeCell="B56" sqref="B56"/>
      <selection pane="bottomLeft" activeCell="Y12" sqref="X12:Y12"/>
    </sheetView>
  </sheetViews>
  <sheetFormatPr defaultColWidth="9.140625" defaultRowHeight="12.75"/>
  <cols>
    <col min="1" max="1" width="4.7109375" style="1" customWidth="1"/>
    <col min="2" max="2" width="62.00390625" style="1" customWidth="1"/>
    <col min="3" max="3" width="11.140625" style="1" customWidth="1"/>
    <col min="4" max="4" width="12.00390625" style="1" customWidth="1"/>
    <col min="5" max="5" width="11.7109375" style="1" customWidth="1"/>
    <col min="6" max="6" width="12.421875" style="1" customWidth="1"/>
    <col min="7" max="7" width="10.7109375" style="1" customWidth="1"/>
    <col min="8" max="8" width="12.7109375" style="1" customWidth="1"/>
    <col min="9" max="20" width="0" style="1" hidden="1" customWidth="1"/>
    <col min="21" max="21" width="11.140625" style="1" customWidth="1"/>
    <col min="22" max="16384" width="9.140625" style="1" customWidth="1"/>
  </cols>
  <sheetData>
    <row r="1" ht="12.75">
      <c r="B1" s="42" t="s">
        <v>90</v>
      </c>
    </row>
    <row r="2" spans="3:8" ht="15.75" customHeight="1">
      <c r="C2" s="2">
        <v>0.2136</v>
      </c>
      <c r="D2" s="2">
        <v>0.2125</v>
      </c>
      <c r="E2" s="2">
        <v>0.2195</v>
      </c>
      <c r="F2" s="2">
        <v>0.2166</v>
      </c>
      <c r="G2" s="2">
        <v>0.1378</v>
      </c>
      <c r="H2" s="2">
        <f>SUM(C2:G2)</f>
        <v>1</v>
      </c>
    </row>
    <row r="3" spans="1:8" ht="12.75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ht="12.75">
      <c r="A4" s="3"/>
      <c r="B4" s="6" t="s">
        <v>7</v>
      </c>
      <c r="C4" s="7">
        <f>'[1]2'!$B$91</f>
        <v>127195.22324799991</v>
      </c>
      <c r="D4" s="7">
        <f>'[1]2'!$C$91</f>
        <v>116475.02562500024</v>
      </c>
      <c r="E4" s="7">
        <f>'[1]2'!$D$91</f>
        <v>33802.376964999945</v>
      </c>
      <c r="F4" s="7">
        <f>'[1]2'!$E$91</f>
        <v>127928.035852</v>
      </c>
      <c r="G4" s="7">
        <f>'[1]2'!$F$91</f>
        <v>106293.07569000009</v>
      </c>
      <c r="H4" s="7">
        <f>'[1]2'!$G$91</f>
        <v>511693.76</v>
      </c>
    </row>
    <row r="5" spans="1:8" ht="12.75">
      <c r="A5" s="3"/>
      <c r="B5" s="6" t="s">
        <v>8</v>
      </c>
      <c r="C5" s="39">
        <v>6996.25</v>
      </c>
      <c r="D5" s="39">
        <v>6933.71</v>
      </c>
      <c r="E5" s="7">
        <v>156.1</v>
      </c>
      <c r="F5" s="7">
        <v>5581.83</v>
      </c>
      <c r="G5" s="7">
        <v>4485.19</v>
      </c>
      <c r="H5" s="7">
        <f>SUM(C5:G5)</f>
        <v>24153.079999999998</v>
      </c>
    </row>
    <row r="6" spans="1:8" ht="12.75">
      <c r="A6" s="3"/>
      <c r="B6" s="6" t="s">
        <v>9</v>
      </c>
      <c r="C6" s="7"/>
      <c r="D6" s="7"/>
      <c r="E6" s="7"/>
      <c r="F6" s="7"/>
      <c r="G6" s="7">
        <v>23008.89</v>
      </c>
      <c r="H6" s="7">
        <v>23008.89</v>
      </c>
    </row>
    <row r="7" spans="1:8" ht="12.75">
      <c r="A7" s="3"/>
      <c r="B7" s="6" t="s">
        <v>10</v>
      </c>
      <c r="C7" s="39">
        <v>195060.93</v>
      </c>
      <c r="D7" s="39">
        <v>104.13</v>
      </c>
      <c r="E7" s="7">
        <v>0</v>
      </c>
      <c r="F7" s="7">
        <v>72.85</v>
      </c>
      <c r="G7" s="7">
        <v>48.23</v>
      </c>
      <c r="H7" s="7">
        <f>SUM(C7:G7)</f>
        <v>195286.14</v>
      </c>
    </row>
    <row r="8" spans="1:8" ht="12.75">
      <c r="A8" s="3"/>
      <c r="B8" s="6" t="s">
        <v>11</v>
      </c>
      <c r="C8" s="7"/>
      <c r="D8" s="7"/>
      <c r="E8" s="7"/>
      <c r="F8" s="7"/>
      <c r="G8" s="7">
        <v>2906.54</v>
      </c>
      <c r="H8" s="7">
        <v>2906.54</v>
      </c>
    </row>
    <row r="9" spans="1:8" ht="12.75">
      <c r="A9" s="3"/>
      <c r="B9" s="6" t="s">
        <v>12</v>
      </c>
      <c r="C9" s="39">
        <v>2242.77</v>
      </c>
      <c r="D9" s="39">
        <v>2561.43</v>
      </c>
      <c r="E9" s="7">
        <v>2390.16</v>
      </c>
      <c r="F9" s="7">
        <v>2156.6</v>
      </c>
      <c r="G9" s="7">
        <v>1530.92</v>
      </c>
      <c r="H9" s="7">
        <f>SUM(C9:G9)</f>
        <v>10881.88</v>
      </c>
    </row>
    <row r="10" spans="1:8" ht="12.75">
      <c r="A10" s="3"/>
      <c r="B10" s="6" t="s">
        <v>13</v>
      </c>
      <c r="C10" s="39">
        <v>616550.76</v>
      </c>
      <c r="D10" s="39">
        <v>645765.57</v>
      </c>
      <c r="E10" s="7">
        <v>613160.72</v>
      </c>
      <c r="F10" s="7">
        <v>591837.34</v>
      </c>
      <c r="G10" s="7">
        <v>399925.8</v>
      </c>
      <c r="H10" s="7">
        <f>SUM(C10:G10)</f>
        <v>2867240.19</v>
      </c>
    </row>
    <row r="11" spans="1:8" ht="12.75">
      <c r="A11" s="3"/>
      <c r="B11" s="6" t="s">
        <v>14</v>
      </c>
      <c r="C11" s="39">
        <v>43252.28</v>
      </c>
      <c r="D11" s="39">
        <v>44333.13</v>
      </c>
      <c r="E11" s="7">
        <v>45013.77</v>
      </c>
      <c r="F11" s="7">
        <v>40884.66</v>
      </c>
      <c r="G11" s="7">
        <v>26073.15</v>
      </c>
      <c r="H11" s="7">
        <f>SUM(C11:G11)</f>
        <v>199556.99</v>
      </c>
    </row>
    <row r="12" spans="1:19" ht="12.75">
      <c r="A12" s="3"/>
      <c r="B12" s="6" t="s">
        <v>15</v>
      </c>
      <c r="C12" s="3">
        <f>C2*H12</f>
        <v>8362.44</v>
      </c>
      <c r="D12" s="3">
        <f>D2*H12</f>
        <v>8319.375</v>
      </c>
      <c r="E12" s="3">
        <f>E2*H12</f>
        <v>8593.425</v>
      </c>
      <c r="F12" s="3">
        <f>H12*F2</f>
        <v>8479.89</v>
      </c>
      <c r="G12" s="3">
        <f>H12*G2</f>
        <v>5394.87</v>
      </c>
      <c r="H12" s="3">
        <v>39150</v>
      </c>
      <c r="R12" s="8">
        <v>4377676.41</v>
      </c>
      <c r="S12" s="9">
        <f>R12-H10-H12-H17</f>
        <v>1074326.2400000002</v>
      </c>
    </row>
    <row r="13" spans="1:19" ht="12.75">
      <c r="A13" s="3"/>
      <c r="B13" s="6" t="s">
        <v>16</v>
      </c>
      <c r="C13" s="40">
        <v>53411.39</v>
      </c>
      <c r="D13" s="40">
        <v>160668.24</v>
      </c>
      <c r="E13" s="3">
        <v>57694.65</v>
      </c>
      <c r="F13" s="3">
        <v>161725.57</v>
      </c>
      <c r="G13" s="3">
        <v>188408.1</v>
      </c>
      <c r="H13" s="3">
        <v>621907.95</v>
      </c>
      <c r="R13" s="8"/>
      <c r="S13" s="9"/>
    </row>
    <row r="14" spans="1:19" ht="12.75">
      <c r="A14" s="3"/>
      <c r="B14" s="6" t="s">
        <v>17</v>
      </c>
      <c r="C14" s="40">
        <v>10245.62</v>
      </c>
      <c r="D14" s="40">
        <v>6387.07</v>
      </c>
      <c r="E14" s="3">
        <v>6703.6</v>
      </c>
      <c r="F14" s="3">
        <v>5473.86</v>
      </c>
      <c r="G14" s="3">
        <v>11496.21</v>
      </c>
      <c r="H14" s="3">
        <f>SUM(C14:G14)</f>
        <v>40306.36</v>
      </c>
      <c r="R14" s="8"/>
      <c r="S14" s="9"/>
    </row>
    <row r="15" spans="1:19" ht="12.75">
      <c r="A15" s="3"/>
      <c r="B15" s="6" t="s">
        <v>18</v>
      </c>
      <c r="C15" s="40">
        <v>10257.27</v>
      </c>
      <c r="D15" s="40">
        <v>10863.92</v>
      </c>
      <c r="E15" s="3">
        <v>8284.77</v>
      </c>
      <c r="F15" s="3">
        <v>7543.05</v>
      </c>
      <c r="G15" s="3">
        <v>6288.15</v>
      </c>
      <c r="H15" s="3">
        <f>SUM(C15:G15)</f>
        <v>43237.16</v>
      </c>
      <c r="R15" s="8"/>
      <c r="S15" s="9"/>
    </row>
    <row r="16" spans="1:8" ht="12.75">
      <c r="A16" s="3"/>
      <c r="B16" s="6" t="s">
        <v>19</v>
      </c>
      <c r="C16" s="3">
        <v>18250.81</v>
      </c>
      <c r="D16" s="3">
        <v>18156.84</v>
      </c>
      <c r="E16" s="3">
        <v>18754.93</v>
      </c>
      <c r="F16" s="3">
        <v>18507.14</v>
      </c>
      <c r="G16" s="3">
        <v>11774.17</v>
      </c>
      <c r="H16" s="10">
        <v>86918.75</v>
      </c>
    </row>
    <row r="17" spans="1:8" ht="12.75">
      <c r="A17" s="3"/>
      <c r="B17" s="6" t="s">
        <v>20</v>
      </c>
      <c r="C17" s="3">
        <v>0</v>
      </c>
      <c r="D17" s="3">
        <v>0</v>
      </c>
      <c r="E17" s="1">
        <v>57846.2</v>
      </c>
      <c r="F17" s="3">
        <v>75327.48</v>
      </c>
      <c r="G17" s="3">
        <v>263786.3</v>
      </c>
      <c r="H17" s="3">
        <f>SUM(C17:G17)</f>
        <v>396959.98</v>
      </c>
    </row>
    <row r="18" spans="1:20" ht="12" customHeight="1">
      <c r="A18" s="3"/>
      <c r="B18" s="11" t="s">
        <v>21</v>
      </c>
      <c r="C18" s="12">
        <f aca="true" t="shared" si="0" ref="C18:H18">C5+C6+C7+C8+C9+C10+C11+C12+C13+C14+C15-C16+C17</f>
        <v>928128.8999999999</v>
      </c>
      <c r="D18" s="12">
        <f t="shared" si="0"/>
        <v>867779.735</v>
      </c>
      <c r="E18" s="12">
        <f t="shared" si="0"/>
        <v>781088.465</v>
      </c>
      <c r="F18" s="12">
        <f t="shared" si="0"/>
        <v>880575.99</v>
      </c>
      <c r="G18" s="12">
        <f t="shared" si="0"/>
        <v>921578.1799999999</v>
      </c>
      <c r="H18" s="13">
        <f t="shared" si="0"/>
        <v>4377676.41</v>
      </c>
      <c r="M18" s="1">
        <v>4252636.85</v>
      </c>
      <c r="N18" s="1">
        <f>M18-H18</f>
        <v>-125039.56000000052</v>
      </c>
      <c r="O18" s="1">
        <f>C18+D18+E18+F18+G18</f>
        <v>4379151.27</v>
      </c>
      <c r="P18" s="1">
        <v>4252636.85</v>
      </c>
      <c r="R18" s="1">
        <f>C18+D18+E18+F18+G18</f>
        <v>4379151.27</v>
      </c>
      <c r="T18" s="1">
        <v>4377676.41</v>
      </c>
    </row>
    <row r="19" spans="1:8" ht="12" customHeight="1">
      <c r="A19" s="3"/>
      <c r="B19" s="11" t="s">
        <v>22</v>
      </c>
      <c r="C19" s="12">
        <f aca="true" t="shared" si="1" ref="C19:H19">C4+C18</f>
        <v>1055324.1232479997</v>
      </c>
      <c r="D19" s="12">
        <f t="shared" si="1"/>
        <v>984254.7606250002</v>
      </c>
      <c r="E19" s="12">
        <f t="shared" si="1"/>
        <v>814890.8419649999</v>
      </c>
      <c r="F19" s="12">
        <f t="shared" si="1"/>
        <v>1008504.025852</v>
      </c>
      <c r="G19" s="12">
        <f t="shared" si="1"/>
        <v>1027871.25569</v>
      </c>
      <c r="H19" s="12">
        <f t="shared" si="1"/>
        <v>4889370.17</v>
      </c>
    </row>
    <row r="20" spans="1:20" ht="12.75">
      <c r="A20" s="3"/>
      <c r="B20" s="4" t="s">
        <v>23</v>
      </c>
      <c r="C20" s="3"/>
      <c r="D20" s="3"/>
      <c r="E20" s="3"/>
      <c r="F20" s="3"/>
      <c r="G20" s="3"/>
      <c r="H20" s="3"/>
      <c r="T20" s="9"/>
    </row>
    <row r="21" spans="1:8" ht="12.75" hidden="1">
      <c r="A21" s="3"/>
      <c r="B21" s="14"/>
      <c r="C21" s="15"/>
      <c r="D21" s="15"/>
      <c r="E21" s="15"/>
      <c r="F21" s="15"/>
      <c r="G21" s="15"/>
      <c r="H21" s="3">
        <f>SUM(C21:G21)</f>
        <v>0</v>
      </c>
    </row>
    <row r="22" spans="1:8" ht="12.75" hidden="1">
      <c r="A22" s="3"/>
      <c r="B22" s="14"/>
      <c r="C22" s="15">
        <f>SUM(C21:C21)</f>
        <v>0</v>
      </c>
      <c r="D22" s="15">
        <f>SUM(D21:D21)</f>
        <v>0</v>
      </c>
      <c r="E22" s="15">
        <f>SUM(E21:E21)</f>
        <v>0</v>
      </c>
      <c r="F22" s="15">
        <f>SUM(F21:F21)</f>
        <v>0</v>
      </c>
      <c r="G22" s="15">
        <f>SUM(G21:G21)</f>
        <v>0</v>
      </c>
      <c r="H22" s="3">
        <f>SUM(C22:G22)</f>
        <v>0</v>
      </c>
    </row>
    <row r="23" spans="1:20" ht="12.75">
      <c r="A23" s="3"/>
      <c r="B23" s="16" t="s">
        <v>24</v>
      </c>
      <c r="C23" s="7">
        <f>H23*C2</f>
        <v>342873.43699200003</v>
      </c>
      <c r="D23" s="7">
        <f>H23*D2</f>
        <v>341107.703</v>
      </c>
      <c r="E23" s="7">
        <f>E2*H23</f>
        <v>352344.19204</v>
      </c>
      <c r="F23" s="7">
        <f>F2*H23</f>
        <v>347689.07515199995</v>
      </c>
      <c r="G23" s="7">
        <f>G2*H23</f>
        <v>221198.31281600002</v>
      </c>
      <c r="H23" s="7">
        <f>1565212.72+40000</f>
        <v>1605212.72</v>
      </c>
      <c r="T23" s="9">
        <f>C23+D23+E23+F23+G23</f>
        <v>1605212.7200000002</v>
      </c>
    </row>
    <row r="24" spans="1:20" ht="15" customHeight="1">
      <c r="A24" s="3"/>
      <c r="B24" s="16" t="s">
        <v>25</v>
      </c>
      <c r="C24" s="7">
        <f>H24*C2</f>
        <v>190468.862976</v>
      </c>
      <c r="D24" s="7">
        <f>D2*H24</f>
        <v>189487.984</v>
      </c>
      <c r="E24" s="7">
        <f>H24*E2</f>
        <v>195729.94112</v>
      </c>
      <c r="F24" s="7">
        <f>F2*H24</f>
        <v>193143.987456</v>
      </c>
      <c r="G24" s="7">
        <f>G2*H24</f>
        <v>122877.38444800001</v>
      </c>
      <c r="H24" s="7">
        <v>891708.16</v>
      </c>
      <c r="T24" s="9">
        <f aca="true" t="shared" si="2" ref="T24:T67">C24+D24+E24+F24+G24</f>
        <v>891708.1599999999</v>
      </c>
    </row>
    <row r="25" spans="1:20" ht="12.75">
      <c r="A25" s="3"/>
      <c r="B25" s="16" t="s">
        <v>26</v>
      </c>
      <c r="C25" s="7">
        <f>H25*C2</f>
        <v>5632.88832</v>
      </c>
      <c r="D25" s="7">
        <f>D2*H25</f>
        <v>5603.88</v>
      </c>
      <c r="E25" s="7">
        <f>E2*H25</f>
        <v>5788.4784</v>
      </c>
      <c r="F25" s="7">
        <f>F2*H25</f>
        <v>5712.00192</v>
      </c>
      <c r="G25" s="7">
        <f>G2*H25</f>
        <v>3633.9513600000005</v>
      </c>
      <c r="H25" s="9">
        <v>26371.2</v>
      </c>
      <c r="T25" s="9">
        <f t="shared" si="2"/>
        <v>26371.199999999997</v>
      </c>
    </row>
    <row r="26" spans="1:20" ht="12.75">
      <c r="A26" s="3"/>
      <c r="B26" s="16" t="s">
        <v>27</v>
      </c>
      <c r="C26" s="9">
        <f>C2*H26</f>
        <v>12216.320136</v>
      </c>
      <c r="D26" s="7">
        <f>D2*H26</f>
        <v>12153.408375</v>
      </c>
      <c r="E26" s="7">
        <f>E2*H26</f>
        <v>12553.755945</v>
      </c>
      <c r="F26" s="7">
        <f>F2*H26</f>
        <v>12387.897665999999</v>
      </c>
      <c r="G26" s="7">
        <f>G2*H26</f>
        <v>7881.127878</v>
      </c>
      <c r="H26" s="7">
        <v>57192.51</v>
      </c>
      <c r="T26" s="9">
        <f t="shared" si="2"/>
        <v>57192.51</v>
      </c>
    </row>
    <row r="27" spans="1:20" ht="12.75">
      <c r="A27" s="3"/>
      <c r="B27" s="16" t="s">
        <v>28</v>
      </c>
      <c r="C27" s="7">
        <f>C2*H27</f>
        <v>5290.6584</v>
      </c>
      <c r="D27" s="7">
        <f>D2*H27</f>
        <v>5263.412499999999</v>
      </c>
      <c r="E27" s="7">
        <f>E2*H27</f>
        <v>5436.7955</v>
      </c>
      <c r="F27" s="7">
        <f>F2*H27</f>
        <v>5364.9654</v>
      </c>
      <c r="G27" s="7">
        <f>G2*H27</f>
        <v>3413.1682</v>
      </c>
      <c r="H27" s="7">
        <v>24769</v>
      </c>
      <c r="O27" s="9"/>
      <c r="T27" s="9">
        <f t="shared" si="2"/>
        <v>24769</v>
      </c>
    </row>
    <row r="28" spans="1:21" ht="12.75">
      <c r="A28" s="3"/>
      <c r="B28" s="16" t="s">
        <v>29</v>
      </c>
      <c r="C28" s="7">
        <f>36372.16+1625</f>
        <v>37997.16</v>
      </c>
      <c r="D28" s="7">
        <f>36182.26+1625</f>
        <v>37807.26</v>
      </c>
      <c r="E28" s="7">
        <f>37382.98+1625</f>
        <v>39007.98</v>
      </c>
      <c r="F28" s="7">
        <f>36895.84+1639.1</f>
        <v>38534.939999999995</v>
      </c>
      <c r="G28" s="7">
        <v>0</v>
      </c>
      <c r="H28" s="7">
        <v>153347.34</v>
      </c>
      <c r="T28" s="9">
        <f t="shared" si="2"/>
        <v>153347.34000000003</v>
      </c>
      <c r="U28" s="9"/>
    </row>
    <row r="29" spans="1:20" ht="12.75">
      <c r="A29" s="3"/>
      <c r="B29" s="16" t="s">
        <v>30</v>
      </c>
      <c r="C29" s="7">
        <v>3632.06</v>
      </c>
      <c r="D29" s="7">
        <v>3613.35</v>
      </c>
      <c r="E29" s="7">
        <f>3732.38+1625</f>
        <v>5357.38</v>
      </c>
      <c r="F29" s="7">
        <v>3683.07</v>
      </c>
      <c r="G29" s="7">
        <v>2343.15</v>
      </c>
      <c r="H29" s="7">
        <f>SUM(C29:G29)</f>
        <v>18629.010000000002</v>
      </c>
      <c r="T29" s="9">
        <f t="shared" si="2"/>
        <v>18629.010000000002</v>
      </c>
    </row>
    <row r="30" spans="1:20" ht="12.75">
      <c r="A30" s="3"/>
      <c r="B30" s="16" t="s">
        <v>31</v>
      </c>
      <c r="C30" s="7">
        <v>0</v>
      </c>
      <c r="D30" s="7">
        <v>0</v>
      </c>
      <c r="E30" s="7">
        <v>0</v>
      </c>
      <c r="F30" s="7">
        <v>0</v>
      </c>
      <c r="G30" s="7">
        <v>26254.2</v>
      </c>
      <c r="H30" s="7">
        <v>26254.2</v>
      </c>
      <c r="T30" s="9">
        <f t="shared" si="2"/>
        <v>26254.2</v>
      </c>
    </row>
    <row r="31" spans="1:20" ht="12.75">
      <c r="A31" s="3"/>
      <c r="B31" s="16" t="s">
        <v>32</v>
      </c>
      <c r="C31" s="7">
        <f>C2*H31</f>
        <v>16320.321600000001</v>
      </c>
      <c r="D31" s="7">
        <f>H31*D2</f>
        <v>16236.275</v>
      </c>
      <c r="E31" s="7">
        <f>H31*E2</f>
        <v>16771.117</v>
      </c>
      <c r="F31" s="7">
        <f>H31*F2</f>
        <v>16549.5396</v>
      </c>
      <c r="G31" s="7">
        <f>H31*G2</f>
        <v>10528.7468</v>
      </c>
      <c r="H31" s="7">
        <v>76406</v>
      </c>
      <c r="T31" s="9">
        <f t="shared" si="2"/>
        <v>76406</v>
      </c>
    </row>
    <row r="32" spans="1:20" ht="12.75">
      <c r="A32" s="3"/>
      <c r="B32" s="16" t="s">
        <v>33</v>
      </c>
      <c r="C32" s="7">
        <v>44049.5</v>
      </c>
      <c r="D32" s="7">
        <v>44049.5</v>
      </c>
      <c r="E32" s="7">
        <v>45399.5</v>
      </c>
      <c r="F32" s="7">
        <v>45399.5</v>
      </c>
      <c r="G32" s="7">
        <v>0</v>
      </c>
      <c r="H32" s="7">
        <v>178898</v>
      </c>
      <c r="T32" s="9">
        <f t="shared" si="2"/>
        <v>178898</v>
      </c>
    </row>
    <row r="33" spans="1:20" ht="12.75">
      <c r="A33" s="3"/>
      <c r="B33" s="16" t="s">
        <v>34</v>
      </c>
      <c r="C33" s="7">
        <f>H33*C2</f>
        <v>21223.992336</v>
      </c>
      <c r="D33" s="7">
        <f>H33*D2</f>
        <v>21114.69275</v>
      </c>
      <c r="E33" s="7">
        <f>H33*E2</f>
        <v>21810.235569999997</v>
      </c>
      <c r="F33" s="7">
        <f>H33*F2</f>
        <v>21522.082115999998</v>
      </c>
      <c r="G33" s="7">
        <f>H33*G2</f>
        <v>13692.257228</v>
      </c>
      <c r="H33" s="7">
        <v>99363.26</v>
      </c>
      <c r="T33" s="9">
        <f t="shared" si="2"/>
        <v>99363.26</v>
      </c>
    </row>
    <row r="34" spans="1:20" ht="12.75">
      <c r="A34" s="3"/>
      <c r="B34" s="16" t="s">
        <v>35</v>
      </c>
      <c r="C34" s="7">
        <v>24821.22</v>
      </c>
      <c r="D34" s="7">
        <v>18944.85</v>
      </c>
      <c r="E34" s="7">
        <v>16790.98</v>
      </c>
      <c r="F34" s="7">
        <v>16176.14</v>
      </c>
      <c r="G34" s="7">
        <v>22016.52</v>
      </c>
      <c r="H34" s="7">
        <f>SUM(C34:G34)</f>
        <v>98749.71</v>
      </c>
      <c r="T34" s="9">
        <f t="shared" si="2"/>
        <v>98749.71</v>
      </c>
    </row>
    <row r="35" spans="1:20" ht="12.75">
      <c r="A35" s="3"/>
      <c r="B35" s="16" t="s">
        <v>36</v>
      </c>
      <c r="C35" s="7">
        <f>C2*H35</f>
        <v>1750.573752</v>
      </c>
      <c r="D35" s="7">
        <f>D2*H35</f>
        <v>1741.558625</v>
      </c>
      <c r="E35" s="7">
        <f>E2*H35</f>
        <v>1798.9276149999998</v>
      </c>
      <c r="F35" s="7">
        <f>F2*H35</f>
        <v>1775.1604619999998</v>
      </c>
      <c r="G35" s="7">
        <f>G2*H35</f>
        <v>1129.349546</v>
      </c>
      <c r="H35" s="7">
        <v>8195.57</v>
      </c>
      <c r="T35" s="9">
        <f t="shared" si="2"/>
        <v>8195.57</v>
      </c>
    </row>
    <row r="36" spans="1:20" ht="12.75">
      <c r="A36" s="3"/>
      <c r="B36" s="16" t="s">
        <v>37</v>
      </c>
      <c r="C36" s="7">
        <f>C2*H36</f>
        <v>1879.4664</v>
      </c>
      <c r="D36" s="7">
        <f>D2*H36</f>
        <v>1869.7875</v>
      </c>
      <c r="E36" s="7">
        <f>E2*H36</f>
        <v>1931.3805</v>
      </c>
      <c r="F36" s="7">
        <f>F2*H36</f>
        <v>1905.8634</v>
      </c>
      <c r="G36" s="7">
        <f>G2*H36</f>
        <v>1212.5022000000001</v>
      </c>
      <c r="H36" s="7">
        <v>8799</v>
      </c>
      <c r="T36" s="9">
        <f t="shared" si="2"/>
        <v>8799</v>
      </c>
    </row>
    <row r="37" spans="1:20" ht="15" customHeight="1">
      <c r="A37" s="3"/>
      <c r="B37" s="16" t="s">
        <v>38</v>
      </c>
      <c r="C37" s="7">
        <v>70500</v>
      </c>
      <c r="D37" s="7">
        <v>0</v>
      </c>
      <c r="E37" s="7">
        <v>0</v>
      </c>
      <c r="F37" s="7">
        <v>0</v>
      </c>
      <c r="G37" s="7">
        <v>0</v>
      </c>
      <c r="H37" s="7">
        <v>70500</v>
      </c>
      <c r="M37" s="9">
        <f>C37+D37+E37+F37+G37</f>
        <v>70500</v>
      </c>
      <c r="T37" s="9">
        <f t="shared" si="2"/>
        <v>70500</v>
      </c>
    </row>
    <row r="38" spans="1:20" ht="12.75">
      <c r="A38" s="3"/>
      <c r="B38" s="16" t="s">
        <v>11</v>
      </c>
      <c r="C38" s="7">
        <v>0</v>
      </c>
      <c r="D38" s="7">
        <v>0</v>
      </c>
      <c r="E38" s="7">
        <v>0</v>
      </c>
      <c r="F38" s="7">
        <v>0</v>
      </c>
      <c r="G38" s="7">
        <v>35307.6</v>
      </c>
      <c r="H38" s="7">
        <v>35307.6</v>
      </c>
      <c r="T38" s="9">
        <f t="shared" si="2"/>
        <v>35307.6</v>
      </c>
    </row>
    <row r="39" spans="1:20" ht="12.75">
      <c r="A39" s="3"/>
      <c r="B39" s="16" t="s">
        <v>39</v>
      </c>
      <c r="C39" s="7">
        <v>0</v>
      </c>
      <c r="D39" s="7">
        <v>0</v>
      </c>
      <c r="E39" s="7">
        <v>0</v>
      </c>
      <c r="F39" s="7">
        <v>0</v>
      </c>
      <c r="G39" s="7">
        <v>76064</v>
      </c>
      <c r="H39" s="7">
        <v>76064</v>
      </c>
      <c r="T39" s="9">
        <f t="shared" si="2"/>
        <v>76064</v>
      </c>
    </row>
    <row r="40" spans="1:20" ht="12.75">
      <c r="A40" s="3"/>
      <c r="B40" s="16" t="s">
        <v>40</v>
      </c>
      <c r="C40" s="7">
        <v>36239.2</v>
      </c>
      <c r="D40" s="7">
        <v>34577.2</v>
      </c>
      <c r="E40" s="7">
        <v>36401.2</v>
      </c>
      <c r="F40" s="7">
        <v>36239.2</v>
      </c>
      <c r="G40" s="7">
        <v>31547.2</v>
      </c>
      <c r="H40" s="7">
        <f>SUM(C40:G40)</f>
        <v>175004</v>
      </c>
      <c r="T40" s="9">
        <f t="shared" si="2"/>
        <v>175004</v>
      </c>
    </row>
    <row r="41" spans="1:20" ht="12.75">
      <c r="A41" s="3"/>
      <c r="B41" s="16" t="s">
        <v>41</v>
      </c>
      <c r="C41" s="7">
        <f>C2*H41</f>
        <v>22556.16</v>
      </c>
      <c r="D41" s="7">
        <f>D2*H41</f>
        <v>22440</v>
      </c>
      <c r="E41" s="7">
        <f>E2*H41</f>
        <v>23179.2</v>
      </c>
      <c r="F41" s="7">
        <f>F2*H41</f>
        <v>22872.96</v>
      </c>
      <c r="G41" s="7">
        <f>H41*G2</f>
        <v>14551.68</v>
      </c>
      <c r="H41" s="7">
        <v>105600</v>
      </c>
      <c r="T41" s="9">
        <f t="shared" si="2"/>
        <v>105600</v>
      </c>
    </row>
    <row r="42" spans="1:20" ht="12.75">
      <c r="A42" s="3"/>
      <c r="B42" s="16" t="s">
        <v>42</v>
      </c>
      <c r="C42" s="7">
        <v>0</v>
      </c>
      <c r="D42" s="7">
        <v>0</v>
      </c>
      <c r="E42" s="7">
        <v>41896</v>
      </c>
      <c r="F42" s="7">
        <v>0</v>
      </c>
      <c r="G42" s="7">
        <v>0</v>
      </c>
      <c r="H42" s="7">
        <v>41896</v>
      </c>
      <c r="T42" s="9">
        <f t="shared" si="2"/>
        <v>41896</v>
      </c>
    </row>
    <row r="43" spans="1:20" ht="12.75">
      <c r="A43" s="3"/>
      <c r="B43" s="16" t="s">
        <v>43</v>
      </c>
      <c r="C43" s="7">
        <v>0</v>
      </c>
      <c r="D43" s="7">
        <v>0</v>
      </c>
      <c r="E43" s="7">
        <v>0</v>
      </c>
      <c r="F43" s="7">
        <v>1138.7</v>
      </c>
      <c r="G43" s="7">
        <v>0</v>
      </c>
      <c r="H43" s="7">
        <f>SUM(C43:G43)</f>
        <v>1138.7</v>
      </c>
      <c r="I43" s="9">
        <f>SUM(C43:H43)</f>
        <v>2277.4</v>
      </c>
      <c r="T43" s="9">
        <f t="shared" si="2"/>
        <v>1138.7</v>
      </c>
    </row>
    <row r="44" spans="1:20" ht="12.75">
      <c r="A44" s="3"/>
      <c r="B44" s="16" t="s">
        <v>44</v>
      </c>
      <c r="C44" s="7">
        <v>0</v>
      </c>
      <c r="D44" s="7">
        <v>0</v>
      </c>
      <c r="E44" s="7">
        <v>850</v>
      </c>
      <c r="F44" s="7">
        <v>850</v>
      </c>
      <c r="G44" s="7">
        <v>0</v>
      </c>
      <c r="H44" s="7">
        <v>1700</v>
      </c>
      <c r="T44" s="9">
        <f t="shared" si="2"/>
        <v>1700</v>
      </c>
    </row>
    <row r="45" spans="1:20" ht="14.25" customHeight="1">
      <c r="A45" s="3"/>
      <c r="B45" s="16" t="s">
        <v>45</v>
      </c>
      <c r="C45" s="7">
        <v>0</v>
      </c>
      <c r="D45" s="7">
        <v>0</v>
      </c>
      <c r="E45" s="7">
        <v>0</v>
      </c>
      <c r="F45" s="7">
        <v>40143.72</v>
      </c>
      <c r="G45" s="7">
        <v>0</v>
      </c>
      <c r="H45" s="7">
        <f>F45</f>
        <v>40143.72</v>
      </c>
      <c r="T45" s="9">
        <f t="shared" si="2"/>
        <v>40143.72</v>
      </c>
    </row>
    <row r="46" spans="1:20" ht="13.5" customHeight="1">
      <c r="A46" s="3"/>
      <c r="B46" s="16" t="s">
        <v>46</v>
      </c>
      <c r="C46" s="7">
        <v>0</v>
      </c>
      <c r="D46" s="7">
        <v>0</v>
      </c>
      <c r="E46" s="7">
        <v>0</v>
      </c>
      <c r="F46" s="7">
        <v>22694.88</v>
      </c>
      <c r="G46" s="7">
        <v>0</v>
      </c>
      <c r="H46" s="7">
        <f>F46</f>
        <v>22694.88</v>
      </c>
      <c r="T46" s="9">
        <f t="shared" si="2"/>
        <v>22694.88</v>
      </c>
    </row>
    <row r="47" spans="1:20" ht="12.75">
      <c r="A47" s="3"/>
      <c r="B47" s="6" t="s">
        <v>47</v>
      </c>
      <c r="C47" s="7">
        <v>0</v>
      </c>
      <c r="D47" s="7">
        <v>0</v>
      </c>
      <c r="E47" s="7">
        <v>0</v>
      </c>
      <c r="F47" s="7">
        <v>0</v>
      </c>
      <c r="G47" s="7">
        <v>5772.69</v>
      </c>
      <c r="H47" s="7">
        <f>G47</f>
        <v>5772.69</v>
      </c>
      <c r="M47" s="9" t="e">
        <f>H47+#REF!+#REF!+#REF!+H61+H72+H62+#REF!+8000</f>
        <v>#REF!</v>
      </c>
      <c r="T47" s="9">
        <f t="shared" si="2"/>
        <v>5772.69</v>
      </c>
    </row>
    <row r="48" spans="1:20" ht="12.75">
      <c r="A48" s="3"/>
      <c r="B48" s="6" t="s">
        <v>48</v>
      </c>
      <c r="C48" s="7">
        <v>0</v>
      </c>
      <c r="D48" s="7">
        <v>6960.95</v>
      </c>
      <c r="E48" s="7">
        <v>0</v>
      </c>
      <c r="F48" s="7">
        <v>0</v>
      </c>
      <c r="G48" s="7">
        <v>0</v>
      </c>
      <c r="H48" s="7">
        <v>6960.95</v>
      </c>
      <c r="M48" s="9"/>
      <c r="T48" s="9">
        <f t="shared" si="2"/>
        <v>6960.95</v>
      </c>
    </row>
    <row r="49" spans="1:20" ht="12.75">
      <c r="A49" s="3"/>
      <c r="B49" s="6" t="s">
        <v>49</v>
      </c>
      <c r="C49" s="7">
        <v>0</v>
      </c>
      <c r="D49" s="7">
        <v>0</v>
      </c>
      <c r="E49" s="7">
        <v>6789.63</v>
      </c>
      <c r="F49" s="7">
        <v>0</v>
      </c>
      <c r="G49" s="7">
        <v>0</v>
      </c>
      <c r="H49" s="7">
        <f>E49</f>
        <v>6789.63</v>
      </c>
      <c r="M49" s="9"/>
      <c r="T49" s="9">
        <f t="shared" si="2"/>
        <v>6789.63</v>
      </c>
    </row>
    <row r="50" spans="1:20" ht="12.75">
      <c r="A50" s="3"/>
      <c r="B50" s="6" t="s">
        <v>50</v>
      </c>
      <c r="C50" s="7">
        <v>0</v>
      </c>
      <c r="D50" s="7">
        <v>0</v>
      </c>
      <c r="E50" s="7">
        <v>0</v>
      </c>
      <c r="F50" s="7">
        <v>0</v>
      </c>
      <c r="G50" s="7">
        <v>6450</v>
      </c>
      <c r="H50" s="7">
        <v>6450</v>
      </c>
      <c r="M50" s="9"/>
      <c r="T50" s="9">
        <f t="shared" si="2"/>
        <v>6450</v>
      </c>
    </row>
    <row r="51" spans="1:20" ht="12.75">
      <c r="A51" s="3"/>
      <c r="B51" s="6" t="s">
        <v>51</v>
      </c>
      <c r="C51" s="7">
        <f>C2*H51</f>
        <v>695.268</v>
      </c>
      <c r="D51" s="7">
        <f>H51*D2</f>
        <v>691.6875</v>
      </c>
      <c r="E51" s="7">
        <f>H51*E2</f>
        <v>714.4725</v>
      </c>
      <c r="F51" s="7">
        <f>H51*F2</f>
        <v>705.0329999999999</v>
      </c>
      <c r="G51" s="7">
        <f>H51*G2</f>
        <v>448.53900000000004</v>
      </c>
      <c r="H51" s="7">
        <v>3255</v>
      </c>
      <c r="M51" s="9"/>
      <c r="T51" s="9">
        <f t="shared" si="2"/>
        <v>3255</v>
      </c>
    </row>
    <row r="52" spans="1:20" ht="12.75">
      <c r="A52" s="3"/>
      <c r="B52" s="6" t="s">
        <v>52</v>
      </c>
      <c r="C52" s="7"/>
      <c r="D52" s="7"/>
      <c r="E52" s="7">
        <v>100</v>
      </c>
      <c r="F52" s="7">
        <v>100</v>
      </c>
      <c r="G52" s="7">
        <v>100</v>
      </c>
      <c r="H52" s="7">
        <v>300</v>
      </c>
      <c r="M52" s="9"/>
      <c r="T52" s="9">
        <f t="shared" si="2"/>
        <v>300</v>
      </c>
    </row>
    <row r="53" spans="1:20" ht="12.75">
      <c r="A53" s="3"/>
      <c r="B53" s="6" t="s">
        <v>53</v>
      </c>
      <c r="C53" s="7">
        <v>1000</v>
      </c>
      <c r="D53" s="7">
        <v>920</v>
      </c>
      <c r="E53" s="7">
        <v>0</v>
      </c>
      <c r="F53" s="7">
        <v>1000</v>
      </c>
      <c r="G53" s="7">
        <v>1000</v>
      </c>
      <c r="H53" s="7">
        <v>3920</v>
      </c>
      <c r="M53" s="9"/>
      <c r="T53" s="9">
        <f t="shared" si="2"/>
        <v>3920</v>
      </c>
    </row>
    <row r="54" spans="1:21" ht="12.75">
      <c r="A54" s="3"/>
      <c r="B54" s="6" t="s">
        <v>54</v>
      </c>
      <c r="C54" s="7">
        <v>4595</v>
      </c>
      <c r="D54" s="7">
        <v>4488</v>
      </c>
      <c r="E54" s="7">
        <v>0</v>
      </c>
      <c r="F54" s="7">
        <v>5610</v>
      </c>
      <c r="G54" s="7">
        <v>10629.5</v>
      </c>
      <c r="H54" s="7">
        <v>25470.66</v>
      </c>
      <c r="M54" s="9"/>
      <c r="T54" s="17">
        <f t="shared" si="2"/>
        <v>25322.5</v>
      </c>
      <c r="U54" s="9"/>
    </row>
    <row r="55" spans="1:20" ht="12.75">
      <c r="A55" s="3"/>
      <c r="B55" s="6" t="s">
        <v>55</v>
      </c>
      <c r="C55" s="7"/>
      <c r="D55" s="7">
        <v>40000</v>
      </c>
      <c r="E55" s="7">
        <v>0</v>
      </c>
      <c r="F55" s="7"/>
      <c r="G55" s="7"/>
      <c r="H55" s="7">
        <v>40000</v>
      </c>
      <c r="M55" s="9"/>
      <c r="T55" s="9">
        <f t="shared" si="2"/>
        <v>40000</v>
      </c>
    </row>
    <row r="56" spans="1:20" ht="12.75">
      <c r="A56" s="3"/>
      <c r="B56" s="6" t="s">
        <v>56</v>
      </c>
      <c r="C56" s="7">
        <v>11353.82</v>
      </c>
      <c r="D56" s="7">
        <v>8515.36</v>
      </c>
      <c r="E56" s="7">
        <v>600.09</v>
      </c>
      <c r="F56" s="7">
        <v>17030.73</v>
      </c>
      <c r="G56" s="7">
        <v>0</v>
      </c>
      <c r="H56" s="7">
        <v>37500</v>
      </c>
      <c r="M56" s="9"/>
      <c r="T56" s="9">
        <f t="shared" si="2"/>
        <v>37500</v>
      </c>
    </row>
    <row r="57" spans="1:20" ht="12.75">
      <c r="A57" s="3"/>
      <c r="B57" s="16" t="s">
        <v>57</v>
      </c>
      <c r="C57" s="7">
        <v>11077</v>
      </c>
      <c r="D57" s="7"/>
      <c r="E57" s="7"/>
      <c r="F57" s="7">
        <v>12049</v>
      </c>
      <c r="G57" s="7"/>
      <c r="H57" s="7">
        <f>SUM(C57:G57)</f>
        <v>23126</v>
      </c>
      <c r="T57" s="9">
        <f t="shared" si="2"/>
        <v>23126</v>
      </c>
    </row>
    <row r="58" spans="1:20" ht="12.75">
      <c r="A58" s="3"/>
      <c r="B58" s="6" t="s">
        <v>58</v>
      </c>
      <c r="C58" s="7"/>
      <c r="D58" s="7">
        <v>9800</v>
      </c>
      <c r="E58" s="7"/>
      <c r="F58" s="7">
        <v>9800</v>
      </c>
      <c r="G58" s="7"/>
      <c r="H58" s="7">
        <f>SUM(D58:G58)</f>
        <v>19600</v>
      </c>
      <c r="I58" s="1">
        <f>SUM(D58:H58)</f>
        <v>39200</v>
      </c>
      <c r="M58" s="9"/>
      <c r="T58" s="9">
        <f t="shared" si="2"/>
        <v>19600</v>
      </c>
    </row>
    <row r="59" spans="1:20" ht="12.75">
      <c r="A59" s="3"/>
      <c r="B59" s="6" t="s">
        <v>59</v>
      </c>
      <c r="C59" s="7"/>
      <c r="D59" s="7"/>
      <c r="E59" s="7"/>
      <c r="F59" s="7">
        <v>9530</v>
      </c>
      <c r="G59" s="7"/>
      <c r="H59" s="7">
        <v>9530</v>
      </c>
      <c r="M59" s="9"/>
      <c r="R59" s="7">
        <f>R709</f>
        <v>0</v>
      </c>
      <c r="S59" s="3" t="s">
        <v>60</v>
      </c>
      <c r="T59" s="9">
        <f t="shared" si="2"/>
        <v>9530</v>
      </c>
    </row>
    <row r="60" spans="1:20" ht="12.75">
      <c r="A60" s="3"/>
      <c r="B60" s="6" t="s">
        <v>61</v>
      </c>
      <c r="C60" s="7"/>
      <c r="D60" s="7">
        <v>31438</v>
      </c>
      <c r="E60" s="7"/>
      <c r="F60" s="7"/>
      <c r="G60" s="7"/>
      <c r="H60" s="7">
        <f>D60</f>
        <v>31438</v>
      </c>
      <c r="M60" s="9"/>
      <c r="R60" s="7"/>
      <c r="S60" s="3"/>
      <c r="T60" s="9">
        <f t="shared" si="2"/>
        <v>31438</v>
      </c>
    </row>
    <row r="61" spans="1:20" ht="15.75" customHeight="1">
      <c r="A61" s="3"/>
      <c r="B61" s="16" t="s">
        <v>62</v>
      </c>
      <c r="C61" s="7"/>
      <c r="D61" s="7">
        <v>18480</v>
      </c>
      <c r="E61" s="7"/>
      <c r="F61" s="7"/>
      <c r="G61" s="7"/>
      <c r="H61" s="7">
        <f>D61</f>
        <v>18480</v>
      </c>
      <c r="R61" s="3"/>
      <c r="S61" s="3"/>
      <c r="T61" s="9">
        <f t="shared" si="2"/>
        <v>18480</v>
      </c>
    </row>
    <row r="62" spans="1:20" ht="15.75" customHeight="1">
      <c r="A62" s="3"/>
      <c r="B62" s="16" t="s">
        <v>63</v>
      </c>
      <c r="C62" s="7"/>
      <c r="D62" s="7">
        <v>4201</v>
      </c>
      <c r="E62" s="7"/>
      <c r="F62" s="7"/>
      <c r="G62" s="7"/>
      <c r="H62" s="7">
        <v>4201</v>
      </c>
      <c r="R62" s="3"/>
      <c r="S62" s="3"/>
      <c r="T62" s="9">
        <f t="shared" si="2"/>
        <v>4201</v>
      </c>
    </row>
    <row r="63" spans="1:20" ht="12.75">
      <c r="A63" s="3"/>
      <c r="B63" s="16" t="s">
        <v>64</v>
      </c>
      <c r="C63" s="7">
        <f>C2*H63</f>
        <v>7505.220480000001</v>
      </c>
      <c r="D63" s="7">
        <f>D2*H63</f>
        <v>7466.570000000001</v>
      </c>
      <c r="E63" s="7">
        <f>E2*H63</f>
        <v>7712.5276</v>
      </c>
      <c r="F63" s="7">
        <f>F2*H63</f>
        <v>7610.630880000001</v>
      </c>
      <c r="G63" s="7">
        <f>H63*G2</f>
        <v>4841.8510400000005</v>
      </c>
      <c r="H63" s="7">
        <v>35136.8</v>
      </c>
      <c r="T63" s="9">
        <f t="shared" si="2"/>
        <v>35136.8</v>
      </c>
    </row>
    <row r="64" spans="1:20" ht="12.75">
      <c r="A64" s="3"/>
      <c r="B64" s="16" t="s">
        <v>65</v>
      </c>
      <c r="C64" s="7">
        <v>849.53</v>
      </c>
      <c r="D64" s="7">
        <v>849.53</v>
      </c>
      <c r="E64" s="7">
        <v>849.53</v>
      </c>
      <c r="F64" s="7">
        <v>849.63</v>
      </c>
      <c r="G64" s="7">
        <v>0</v>
      </c>
      <c r="H64" s="7">
        <f>SUM(C64:G64)</f>
        <v>3398.2200000000003</v>
      </c>
      <c r="T64" s="9">
        <f t="shared" si="2"/>
        <v>3398.2200000000003</v>
      </c>
    </row>
    <row r="65" spans="1:20" ht="12.75">
      <c r="A65" s="3"/>
      <c r="B65" s="16" t="s">
        <v>66</v>
      </c>
      <c r="C65" s="7"/>
      <c r="D65" s="7"/>
      <c r="E65" s="7">
        <v>15517</v>
      </c>
      <c r="F65" s="7"/>
      <c r="G65" s="7"/>
      <c r="H65" s="7">
        <v>15517</v>
      </c>
      <c r="T65" s="9">
        <f t="shared" si="2"/>
        <v>15517</v>
      </c>
    </row>
    <row r="66" spans="1:20" ht="12.75">
      <c r="A66" s="3"/>
      <c r="B66" s="16" t="s">
        <v>67</v>
      </c>
      <c r="C66" s="7"/>
      <c r="D66" s="7"/>
      <c r="E66" s="7"/>
      <c r="F66" s="7"/>
      <c r="G66" s="7">
        <v>6152</v>
      </c>
      <c r="H66" s="7">
        <v>6152</v>
      </c>
      <c r="T66" s="9">
        <f t="shared" si="2"/>
        <v>6152</v>
      </c>
    </row>
    <row r="67" spans="1:21" ht="12.75">
      <c r="A67" s="3"/>
      <c r="B67" s="16" t="s">
        <v>68</v>
      </c>
      <c r="C67" s="7">
        <f>H67*C2</f>
        <v>19934.22</v>
      </c>
      <c r="D67" s="7">
        <f>H67*D2</f>
        <v>19831.5625</v>
      </c>
      <c r="E67" s="7">
        <f>H67*E2</f>
        <v>20484.8375</v>
      </c>
      <c r="F67" s="7">
        <f>H67*F2</f>
        <v>20214.195</v>
      </c>
      <c r="G67" s="7">
        <f>H67*G2</f>
        <v>12860.185000000001</v>
      </c>
      <c r="H67" s="7">
        <v>93325</v>
      </c>
      <c r="T67" s="9">
        <f t="shared" si="2"/>
        <v>93325</v>
      </c>
      <c r="U67" s="9"/>
    </row>
    <row r="68" spans="1:21" ht="19.5" customHeight="1">
      <c r="A68" s="3"/>
      <c r="B68" s="16" t="s">
        <v>69</v>
      </c>
      <c r="C68" s="7">
        <v>33775.36</v>
      </c>
      <c r="D68" s="7">
        <v>33601.42</v>
      </c>
      <c r="E68" s="7">
        <v>34708.29</v>
      </c>
      <c r="F68" s="7">
        <v>34249.73</v>
      </c>
      <c r="G68" s="7">
        <v>21789.54</v>
      </c>
      <c r="H68" s="7">
        <f>SUM(C68:G68)</f>
        <v>158124.34000000003</v>
      </c>
      <c r="T68" s="17">
        <f>C68+D68+E68+F68+G68</f>
        <v>158124.34000000003</v>
      </c>
      <c r="U68" s="9"/>
    </row>
    <row r="69" spans="1:21" s="8" customFormat="1" ht="16.5" customHeight="1">
      <c r="A69" s="5"/>
      <c r="B69" s="18" t="s">
        <v>70</v>
      </c>
      <c r="C69" s="12">
        <f aca="true" t="shared" si="3" ref="C69:H69">SUM(C23:C68)</f>
        <v>928237.2393920001</v>
      </c>
      <c r="D69" s="12">
        <f t="shared" si="3"/>
        <v>943254.9417499998</v>
      </c>
      <c r="E69" s="12">
        <f t="shared" si="3"/>
        <v>910523.44129</v>
      </c>
      <c r="F69" s="12">
        <f t="shared" si="3"/>
        <v>952532.6320519996</v>
      </c>
      <c r="G69" s="12">
        <f t="shared" si="3"/>
        <v>663695.4555160002</v>
      </c>
      <c r="H69" s="12">
        <f t="shared" si="3"/>
        <v>4398391.869999999</v>
      </c>
      <c r="M69" s="19">
        <f>C69+D69+E69+F69+G69</f>
        <v>4398243.71</v>
      </c>
      <c r="O69" s="19"/>
      <c r="R69" s="8">
        <v>4396768.88</v>
      </c>
      <c r="S69" s="19" t="e">
        <f>R69-H69-#REF!</f>
        <v>#REF!</v>
      </c>
      <c r="T69" s="8">
        <v>4396768.88</v>
      </c>
      <c r="U69" s="19"/>
    </row>
    <row r="70" spans="1:22" s="8" customFormat="1" ht="16.5" customHeight="1">
      <c r="A70" s="45"/>
      <c r="B70" s="46" t="s">
        <v>71</v>
      </c>
      <c r="C70" s="47">
        <f aca="true" t="shared" si="4" ref="C70:H70">C19-C69</f>
        <v>127086.88385599956</v>
      </c>
      <c r="D70" s="47">
        <f>D19-D69</f>
        <v>40999.81887500046</v>
      </c>
      <c r="E70" s="47">
        <f t="shared" si="4"/>
        <v>-95632.59932500008</v>
      </c>
      <c r="F70" s="47">
        <f t="shared" si="4"/>
        <v>55971.39380000043</v>
      </c>
      <c r="G70" s="47">
        <f t="shared" si="4"/>
        <v>364175.80017399986</v>
      </c>
      <c r="H70" s="47">
        <v>492601.29</v>
      </c>
      <c r="M70" s="19"/>
      <c r="O70" s="19"/>
      <c r="S70" s="19"/>
      <c r="T70" s="20">
        <v>492601.29</v>
      </c>
      <c r="U70" s="19"/>
      <c r="V70" s="41"/>
    </row>
    <row r="71" s="48" customFormat="1" ht="42.75" customHeight="1">
      <c r="T71" s="49"/>
    </row>
    <row r="72" spans="2:8" s="48" customFormat="1" ht="12.75" hidden="1">
      <c r="B72" s="50"/>
      <c r="H72" s="49"/>
    </row>
    <row r="73" spans="2:8" s="48" customFormat="1" ht="1.5" customHeight="1" hidden="1">
      <c r="B73" s="51"/>
      <c r="C73" s="49"/>
      <c r="E73" s="49"/>
      <c r="G73" s="49"/>
      <c r="H73" s="49"/>
    </row>
    <row r="74" spans="2:8" s="48" customFormat="1" ht="12.75" hidden="1">
      <c r="B74" s="51"/>
      <c r="C74" s="49"/>
      <c r="D74" s="49"/>
      <c r="E74" s="49"/>
      <c r="F74" s="49"/>
      <c r="G74" s="49"/>
      <c r="H74" s="49"/>
    </row>
    <row r="75" spans="2:8" s="48" customFormat="1" ht="12.75" hidden="1">
      <c r="B75" s="51"/>
      <c r="C75" s="49"/>
      <c r="D75" s="49"/>
      <c r="E75" s="49"/>
      <c r="F75" s="49"/>
      <c r="G75" s="49"/>
      <c r="H75" s="49"/>
    </row>
    <row r="76" spans="2:8" s="48" customFormat="1" ht="12.75" hidden="1">
      <c r="B76" s="51"/>
      <c r="C76" s="49"/>
      <c r="D76" s="49"/>
      <c r="E76" s="49"/>
      <c r="F76" s="49"/>
      <c r="G76" s="49"/>
      <c r="H76" s="49"/>
    </row>
    <row r="77" spans="2:8" s="48" customFormat="1" ht="12.75" hidden="1">
      <c r="B77" s="51"/>
      <c r="C77" s="49"/>
      <c r="D77" s="49"/>
      <c r="E77" s="49"/>
      <c r="F77" s="49"/>
      <c r="G77" s="49"/>
      <c r="H77" s="49"/>
    </row>
    <row r="78" spans="2:8" s="48" customFormat="1" ht="12.75" hidden="1">
      <c r="B78" s="51"/>
      <c r="C78" s="49"/>
      <c r="D78" s="49"/>
      <c r="E78" s="49"/>
      <c r="F78" s="49"/>
      <c r="G78" s="49"/>
      <c r="H78" s="49"/>
    </row>
    <row r="79" spans="2:8" s="48" customFormat="1" ht="12.75" hidden="1">
      <c r="B79" s="51"/>
      <c r="C79" s="49"/>
      <c r="D79" s="49"/>
      <c r="E79" s="49"/>
      <c r="F79" s="49"/>
      <c r="G79" s="49"/>
      <c r="H79" s="49"/>
    </row>
    <row r="80" spans="2:8" s="48" customFormat="1" ht="12.75" hidden="1">
      <c r="B80" s="51"/>
      <c r="C80" s="49"/>
      <c r="D80" s="49"/>
      <c r="E80" s="49"/>
      <c r="F80" s="49"/>
      <c r="G80" s="49"/>
      <c r="H80" s="49"/>
    </row>
    <row r="81" spans="2:8" s="48" customFormat="1" ht="12.75" hidden="1">
      <c r="B81" s="51"/>
      <c r="C81" s="49"/>
      <c r="D81" s="49"/>
      <c r="E81" s="49"/>
      <c r="F81" s="49"/>
      <c r="G81" s="49"/>
      <c r="H81" s="49"/>
    </row>
    <row r="82" spans="2:8" s="48" customFormat="1" ht="12.75" hidden="1">
      <c r="B82" s="51"/>
      <c r="C82" s="49"/>
      <c r="D82" s="49"/>
      <c r="E82" s="49"/>
      <c r="F82" s="49"/>
      <c r="G82" s="49"/>
      <c r="H82" s="49"/>
    </row>
    <row r="83" spans="2:8" s="48" customFormat="1" ht="12.75" hidden="1">
      <c r="B83" s="51"/>
      <c r="C83" s="49"/>
      <c r="D83" s="49"/>
      <c r="E83" s="49"/>
      <c r="F83" s="49"/>
      <c r="G83" s="49"/>
      <c r="H83" s="49"/>
    </row>
    <row r="84" spans="2:8" s="48" customFormat="1" ht="12.75" hidden="1">
      <c r="B84" s="51"/>
      <c r="C84" s="49"/>
      <c r="D84" s="49"/>
      <c r="E84" s="49"/>
      <c r="F84" s="49"/>
      <c r="G84" s="49"/>
      <c r="H84" s="49"/>
    </row>
    <row r="85" spans="2:15" s="48" customFormat="1" ht="12.75" hidden="1">
      <c r="B85" s="52"/>
      <c r="C85" s="53"/>
      <c r="D85" s="53"/>
      <c r="E85" s="53"/>
      <c r="F85" s="53"/>
      <c r="G85" s="53"/>
      <c r="H85" s="53"/>
      <c r="O85" s="49"/>
    </row>
    <row r="86" spans="2:8" s="48" customFormat="1" ht="18.75" customHeight="1">
      <c r="B86" s="54"/>
      <c r="C86" s="54"/>
      <c r="D86" s="54"/>
      <c r="E86" s="54"/>
      <c r="F86" s="54"/>
      <c r="G86" s="54"/>
      <c r="H86" s="54"/>
    </row>
    <row r="87" spans="2:8" s="48" customFormat="1" ht="14.25" customHeight="1">
      <c r="B87" s="55"/>
      <c r="C87" s="56"/>
      <c r="D87" s="56"/>
      <c r="E87" s="56"/>
      <c r="F87" s="56"/>
      <c r="G87" s="56"/>
      <c r="H87" s="57"/>
    </row>
    <row r="88" spans="2:8" s="48" customFormat="1" ht="16.5" customHeight="1">
      <c r="B88" s="55"/>
      <c r="C88" s="56"/>
      <c r="D88" s="56"/>
      <c r="E88" s="56"/>
      <c r="F88" s="56"/>
      <c r="G88" s="56"/>
      <c r="H88" s="57"/>
    </row>
    <row r="89" spans="2:8" s="48" customFormat="1" ht="15.75" customHeight="1">
      <c r="B89" s="58"/>
      <c r="C89" s="56"/>
      <c r="D89" s="56"/>
      <c r="E89" s="56"/>
      <c r="F89" s="56"/>
      <c r="G89" s="56"/>
      <c r="H89" s="57"/>
    </row>
    <row r="90" spans="2:8" s="48" customFormat="1" ht="12.75">
      <c r="B90" s="58"/>
      <c r="C90" s="56"/>
      <c r="D90" s="56"/>
      <c r="E90" s="56"/>
      <c r="F90" s="56"/>
      <c r="G90" s="56"/>
      <c r="H90" s="57"/>
    </row>
    <row r="91" spans="2:8" s="48" customFormat="1" ht="13.5" customHeight="1">
      <c r="B91" s="58"/>
      <c r="C91" s="56"/>
      <c r="D91" s="56"/>
      <c r="E91" s="56"/>
      <c r="F91" s="56"/>
      <c r="G91" s="56"/>
      <c r="H91" s="57"/>
    </row>
    <row r="92" spans="2:8" s="48" customFormat="1" ht="15" customHeight="1">
      <c r="B92" s="58"/>
      <c r="C92" s="56"/>
      <c r="D92" s="56"/>
      <c r="E92" s="56"/>
      <c r="F92" s="56"/>
      <c r="G92" s="56"/>
      <c r="H92" s="59"/>
    </row>
    <row r="93" spans="2:15" s="48" customFormat="1" ht="15" customHeight="1">
      <c r="B93" s="58"/>
      <c r="C93" s="56"/>
      <c r="D93" s="56"/>
      <c r="E93" s="56"/>
      <c r="F93" s="56"/>
      <c r="G93" s="56"/>
      <c r="H93" s="57"/>
      <c r="O93" s="49"/>
    </row>
    <row r="94" spans="2:8" s="48" customFormat="1" ht="15" customHeight="1">
      <c r="B94" s="58"/>
      <c r="C94" s="56"/>
      <c r="D94" s="56"/>
      <c r="E94" s="56"/>
      <c r="F94" s="56"/>
      <c r="G94" s="56"/>
      <c r="H94" s="57"/>
    </row>
    <row r="95" spans="2:8" s="48" customFormat="1" ht="15" customHeight="1">
      <c r="B95" s="58"/>
      <c r="C95" s="56"/>
      <c r="D95" s="56"/>
      <c r="E95" s="56"/>
      <c r="F95" s="56"/>
      <c r="G95" s="56"/>
      <c r="H95" s="57"/>
    </row>
    <row r="96" spans="2:8" s="48" customFormat="1" ht="13.5" customHeight="1">
      <c r="B96" s="58"/>
      <c r="C96" s="56"/>
      <c r="D96" s="56"/>
      <c r="E96" s="56"/>
      <c r="F96" s="56"/>
      <c r="G96" s="56"/>
      <c r="H96" s="57"/>
    </row>
    <row r="97" spans="2:8" s="48" customFormat="1" ht="15.75" customHeight="1">
      <c r="B97" s="58"/>
      <c r="C97" s="56"/>
      <c r="D97" s="56"/>
      <c r="E97" s="56"/>
      <c r="F97" s="56"/>
      <c r="G97" s="56"/>
      <c r="H97" s="57"/>
    </row>
    <row r="98" spans="2:8" s="48" customFormat="1" ht="15.75" customHeight="1">
      <c r="B98" s="58"/>
      <c r="C98" s="56"/>
      <c r="D98" s="56"/>
      <c r="E98" s="56"/>
      <c r="F98" s="56"/>
      <c r="G98" s="56"/>
      <c r="H98" s="57"/>
    </row>
    <row r="99" spans="2:8" s="48" customFormat="1" ht="15.75" customHeight="1">
      <c r="B99" s="58"/>
      <c r="C99" s="56"/>
      <c r="D99" s="56"/>
      <c r="E99" s="56"/>
      <c r="F99" s="56"/>
      <c r="G99" s="56"/>
      <c r="H99" s="57"/>
    </row>
    <row r="100" spans="2:8" s="48" customFormat="1" ht="14.25" customHeight="1">
      <c r="B100" s="58"/>
      <c r="C100" s="56"/>
      <c r="D100" s="56"/>
      <c r="E100" s="56"/>
      <c r="F100" s="56"/>
      <c r="G100" s="56"/>
      <c r="H100" s="57"/>
    </row>
    <row r="101" spans="2:8" s="48" customFormat="1" ht="17.25" customHeight="1">
      <c r="B101" s="58"/>
      <c r="C101" s="56"/>
      <c r="D101" s="56"/>
      <c r="E101" s="56"/>
      <c r="F101" s="56"/>
      <c r="G101" s="56"/>
      <c r="H101" s="57"/>
    </row>
    <row r="102" spans="2:8" s="48" customFormat="1" ht="12.75">
      <c r="B102" s="58"/>
      <c r="C102" s="56"/>
      <c r="D102" s="56"/>
      <c r="E102" s="56"/>
      <c r="F102" s="56"/>
      <c r="G102" s="56"/>
      <c r="H102" s="57"/>
    </row>
    <row r="103" spans="2:8" s="48" customFormat="1" ht="12.75">
      <c r="B103" s="58"/>
      <c r="C103" s="56"/>
      <c r="D103" s="56"/>
      <c r="E103" s="56"/>
      <c r="F103" s="56"/>
      <c r="G103" s="56"/>
      <c r="H103" s="57"/>
    </row>
    <row r="104" spans="2:8" s="48" customFormat="1" ht="12.75">
      <c r="B104" s="58"/>
      <c r="C104" s="56"/>
      <c r="D104" s="56"/>
      <c r="E104" s="56"/>
      <c r="F104" s="56"/>
      <c r="G104" s="56"/>
      <c r="H104" s="57"/>
    </row>
    <row r="105" spans="2:14" s="48" customFormat="1" ht="12.75">
      <c r="B105" s="60"/>
      <c r="C105" s="56"/>
      <c r="D105" s="56"/>
      <c r="E105" s="56"/>
      <c r="F105" s="56"/>
      <c r="G105" s="56"/>
      <c r="H105" s="57"/>
      <c r="N105" s="61"/>
    </row>
    <row r="106" spans="2:15" s="48" customFormat="1" ht="12.75">
      <c r="B106" s="57"/>
      <c r="C106" s="62"/>
      <c r="D106" s="62"/>
      <c r="E106" s="62"/>
      <c r="F106" s="62"/>
      <c r="G106" s="62"/>
      <c r="H106" s="62"/>
      <c r="I106" s="56"/>
      <c r="J106" s="56"/>
      <c r="K106" s="56"/>
      <c r="L106" s="56"/>
      <c r="M106" s="49"/>
      <c r="O106" s="49"/>
    </row>
    <row r="196" ht="12.75">
      <c r="C196" s="1">
        <v>199211.43</v>
      </c>
    </row>
  </sheetData>
  <sheetProtection selectLockedCells="1" selectUnlockedCells="1"/>
  <mergeCells count="1">
    <mergeCell ref="B86:H86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8">
      <pane ySplit="1" topLeftCell="BM28" activePane="topLeft" state="split"/>
      <selection pane="topLeft" activeCell="L10" sqref="L10"/>
      <selection pane="bottomLeft" activeCell="A28" sqref="A28"/>
    </sheetView>
  </sheetViews>
  <sheetFormatPr defaultColWidth="9.140625" defaultRowHeight="12.75"/>
  <cols>
    <col min="1" max="1" width="7.57421875" style="0" customWidth="1"/>
    <col min="3" max="3" width="59.7109375" style="0" customWidth="1"/>
    <col min="4" max="4" width="14.421875" style="0" customWidth="1"/>
    <col min="5" max="8" width="0" style="0" hidden="1" customWidth="1"/>
  </cols>
  <sheetData>
    <row r="1" spans="1:7" ht="34.5" customHeight="1">
      <c r="A1" s="43" t="s">
        <v>72</v>
      </c>
      <c r="B1" s="43"/>
      <c r="C1" s="43"/>
      <c r="D1" s="43"/>
      <c r="E1" s="43"/>
      <c r="F1" s="43"/>
      <c r="G1" s="43"/>
    </row>
    <row r="2" spans="1:7" ht="42" customHeight="1">
      <c r="A2" s="44" t="s">
        <v>73</v>
      </c>
      <c r="B2" s="44"/>
      <c r="C2" s="44"/>
      <c r="D2" s="44"/>
      <c r="E2" s="44"/>
      <c r="F2" s="44"/>
      <c r="G2" s="44"/>
    </row>
    <row r="3" spans="1:8" s="23" customFormat="1" ht="43.5" customHeight="1">
      <c r="A3" s="21" t="s">
        <v>74</v>
      </c>
      <c r="B3" s="21" t="s">
        <v>75</v>
      </c>
      <c r="C3" s="21" t="s">
        <v>76</v>
      </c>
      <c r="D3" s="22" t="s">
        <v>77</v>
      </c>
      <c r="E3" s="21"/>
      <c r="F3" s="21"/>
      <c r="G3" s="21"/>
      <c r="H3" s="21"/>
    </row>
    <row r="4" spans="1:8" ht="12.75">
      <c r="A4" s="24"/>
      <c r="B4" s="24"/>
      <c r="C4" s="24"/>
      <c r="D4" s="24"/>
      <c r="E4" s="24"/>
      <c r="F4" s="24"/>
      <c r="G4" s="24"/>
      <c r="H4" s="24"/>
    </row>
    <row r="5" spans="1:8" ht="12.75">
      <c r="A5" s="24"/>
      <c r="B5" s="24"/>
      <c r="C5" s="24"/>
      <c r="D5" s="24"/>
      <c r="E5" s="24"/>
      <c r="F5" s="24"/>
      <c r="G5" s="24"/>
      <c r="H5" s="24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8" ht="12.75">
      <c r="A7" s="24"/>
      <c r="B7" s="24"/>
      <c r="C7" s="24"/>
      <c r="D7" s="24"/>
      <c r="E7" s="24"/>
      <c r="F7" s="24"/>
      <c r="G7" s="24"/>
      <c r="H7" s="24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2.75">
      <c r="A14" s="24"/>
      <c r="B14" s="24"/>
      <c r="C14" s="24"/>
      <c r="D14" s="24"/>
      <c r="E14" s="24"/>
      <c r="F14" s="24"/>
      <c r="G14" s="24"/>
      <c r="H14" s="24"/>
    </row>
    <row r="15" spans="1:8" ht="12.75">
      <c r="A15" s="24"/>
      <c r="B15" s="24"/>
      <c r="C15" s="24"/>
      <c r="D15" s="24"/>
      <c r="E15" s="24"/>
      <c r="F15" s="24"/>
      <c r="G15" s="24"/>
      <c r="H15" s="24"/>
    </row>
    <row r="16" spans="1:8" ht="12.75">
      <c r="A16" s="24"/>
      <c r="B16" s="24"/>
      <c r="C16" s="24"/>
      <c r="D16" s="24"/>
      <c r="E16" s="24"/>
      <c r="F16" s="24"/>
      <c r="G16" s="24"/>
      <c r="H16" s="24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4"/>
      <c r="B18" s="24"/>
      <c r="C18" s="24"/>
      <c r="D18" s="24"/>
      <c r="E18" s="24"/>
      <c r="F18" s="24"/>
      <c r="G18" s="24"/>
      <c r="H18" s="24"/>
    </row>
    <row r="19" spans="1:8" ht="12.75">
      <c r="A19" s="24"/>
      <c r="B19" s="24"/>
      <c r="C19" s="24"/>
      <c r="D19" s="24"/>
      <c r="E19" s="24"/>
      <c r="F19" s="24"/>
      <c r="G19" s="24"/>
      <c r="H19" s="24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8" ht="12.75">
      <c r="A21" s="24"/>
      <c r="B21" s="24"/>
      <c r="C21" s="24"/>
      <c r="D21" s="24"/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4"/>
      <c r="B49" s="24"/>
      <c r="C49" s="24"/>
      <c r="D49" s="24"/>
      <c r="E49" s="24"/>
      <c r="F49" s="24"/>
      <c r="G49" s="24"/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4"/>
      <c r="C51" s="24"/>
      <c r="D51" s="24"/>
      <c r="E51" s="24"/>
      <c r="F51" s="24"/>
      <c r="G51" s="24"/>
      <c r="H51" s="24"/>
    </row>
  </sheetData>
  <sheetProtection selectLockedCells="1" selectUnlockedCells="1"/>
  <mergeCells count="2">
    <mergeCell ref="A1:G1"/>
    <mergeCell ref="A2:G2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pane ySplit="1" topLeftCell="BM1" activePane="topLeft" state="split"/>
      <selection pane="topLeft" activeCell="J13" sqref="J13"/>
      <selection pane="bottomLeft" activeCell="A1" sqref="A1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4.57421875" style="0" customWidth="1"/>
  </cols>
  <sheetData>
    <row r="1" spans="1:4" ht="17.25">
      <c r="A1" s="25" t="s">
        <v>78</v>
      </c>
      <c r="B1" s="25">
        <v>11</v>
      </c>
      <c r="C1" s="25">
        <v>13</v>
      </c>
      <c r="D1" s="25">
        <v>9</v>
      </c>
    </row>
    <row r="2" spans="1:4" ht="17.25">
      <c r="A2" s="25">
        <v>1</v>
      </c>
      <c r="B2" s="25">
        <v>6277.29</v>
      </c>
      <c r="C2" s="25">
        <v>17528.53</v>
      </c>
      <c r="D2" s="25">
        <v>4497.3</v>
      </c>
    </row>
    <row r="3" spans="1:4" ht="17.25">
      <c r="A3" s="25">
        <v>2</v>
      </c>
      <c r="B3" s="25">
        <v>6277.29</v>
      </c>
      <c r="C3" s="25">
        <v>22387.07</v>
      </c>
      <c r="D3" s="25">
        <v>4497.3</v>
      </c>
    </row>
    <row r="4" spans="1:4" ht="17.25">
      <c r="A4" s="25">
        <v>3</v>
      </c>
      <c r="B4" s="25">
        <v>6277.29</v>
      </c>
      <c r="C4" s="25">
        <v>22387.07</v>
      </c>
      <c r="D4" s="25">
        <v>4497.3</v>
      </c>
    </row>
    <row r="5" spans="1:4" ht="17.25">
      <c r="A5" s="25">
        <v>4</v>
      </c>
      <c r="B5" s="25">
        <v>6277.29</v>
      </c>
      <c r="C5" s="25">
        <v>22387.07</v>
      </c>
      <c r="D5" s="25">
        <v>4497.3</v>
      </c>
    </row>
    <row r="6" spans="1:4" ht="17.25">
      <c r="A6" s="25">
        <v>5</v>
      </c>
      <c r="B6" s="25">
        <v>6277.29</v>
      </c>
      <c r="C6" s="25">
        <v>22387.07</v>
      </c>
      <c r="D6" s="25">
        <v>4497.3</v>
      </c>
    </row>
    <row r="7" spans="1:4" ht="17.25">
      <c r="A7" s="25">
        <v>6</v>
      </c>
      <c r="B7" s="25">
        <v>6277.29</v>
      </c>
      <c r="C7" s="25">
        <v>22387.07</v>
      </c>
      <c r="D7" s="25">
        <v>4497.3</v>
      </c>
    </row>
    <row r="8" spans="1:4" ht="17.25">
      <c r="A8" s="25">
        <v>7</v>
      </c>
      <c r="B8" s="25">
        <v>6277.29</v>
      </c>
      <c r="C8" s="25">
        <v>22387.07</v>
      </c>
      <c r="D8" s="25">
        <v>4497.3</v>
      </c>
    </row>
    <row r="9" spans="1:4" ht="17.25">
      <c r="A9" s="25">
        <v>8</v>
      </c>
      <c r="B9" s="25">
        <v>6277.29</v>
      </c>
      <c r="C9" s="25">
        <v>22387.07</v>
      </c>
      <c r="D9" s="25">
        <v>4497.3</v>
      </c>
    </row>
    <row r="10" spans="1:4" ht="17.25">
      <c r="A10" s="25">
        <v>9</v>
      </c>
      <c r="B10" s="25">
        <v>6277.29</v>
      </c>
      <c r="C10" s="25">
        <v>22387.07</v>
      </c>
      <c r="D10" s="25">
        <v>4497.3</v>
      </c>
    </row>
    <row r="11" spans="1:4" ht="17.25">
      <c r="A11" s="25">
        <v>10</v>
      </c>
      <c r="B11" s="25">
        <v>6277.29</v>
      </c>
      <c r="C11" s="25">
        <v>22387.07</v>
      </c>
      <c r="D11" s="25">
        <v>7349.06</v>
      </c>
    </row>
    <row r="12" spans="1:4" ht="17.25">
      <c r="A12" s="25">
        <v>11</v>
      </c>
      <c r="B12" s="25">
        <v>6277.29</v>
      </c>
      <c r="C12" s="25">
        <v>22387.07</v>
      </c>
      <c r="D12" s="25">
        <v>5010.72</v>
      </c>
    </row>
    <row r="13" spans="1:4" ht="17.25">
      <c r="A13" s="25">
        <v>12</v>
      </c>
      <c r="B13" s="25">
        <v>6277.29</v>
      </c>
      <c r="C13" s="25">
        <v>22387.07</v>
      </c>
      <c r="D13" s="25">
        <v>5010.72</v>
      </c>
    </row>
    <row r="14" spans="1:4" ht="17.25">
      <c r="A14" s="25" t="s">
        <v>79</v>
      </c>
      <c r="B14" s="25">
        <f>SUM(B2:B13)</f>
        <v>75327.48</v>
      </c>
      <c r="C14" s="25">
        <f>SUM(C2:C13)</f>
        <v>263786.30000000005</v>
      </c>
      <c r="D14" s="25">
        <f>SUM(D2:D13)</f>
        <v>57846.200000000004</v>
      </c>
    </row>
    <row r="17" ht="12.75">
      <c r="C17">
        <f>B14+C14+D11+D12+D13</f>
        <v>356484.27999999997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pane ySplit="1" topLeftCell="BM1" activePane="bottomLeft" state="split"/>
      <selection pane="topLeft" activeCell="A6" sqref="A6"/>
      <selection pane="bottomLeft" activeCell="F15" sqref="F15"/>
    </sheetView>
  </sheetViews>
  <sheetFormatPr defaultColWidth="9.140625" defaultRowHeight="12.75"/>
  <sheetData>
    <row r="1" spans="1:6" ht="12.75">
      <c r="A1">
        <v>5</v>
      </c>
      <c r="B1">
        <v>7</v>
      </c>
      <c r="C1">
        <v>9</v>
      </c>
      <c r="D1">
        <v>11</v>
      </c>
      <c r="E1">
        <v>13</v>
      </c>
      <c r="F1" t="s">
        <v>80</v>
      </c>
    </row>
    <row r="2" spans="1:5" ht="12.75">
      <c r="A2">
        <v>1602</v>
      </c>
      <c r="B2">
        <v>1593.75</v>
      </c>
      <c r="C2">
        <v>1646.25</v>
      </c>
      <c r="D2">
        <v>1624.5</v>
      </c>
      <c r="E2">
        <v>1033.5</v>
      </c>
    </row>
    <row r="3" spans="1:5" ht="12.75">
      <c r="A3">
        <v>1068</v>
      </c>
      <c r="B3">
        <v>1062.5</v>
      </c>
      <c r="C3">
        <v>1097.5</v>
      </c>
      <c r="D3">
        <v>1083.9</v>
      </c>
      <c r="E3">
        <v>689</v>
      </c>
    </row>
    <row r="4" spans="1:5" ht="12.75">
      <c r="A4">
        <v>1281.6</v>
      </c>
      <c r="B4">
        <v>1275</v>
      </c>
      <c r="C4">
        <v>1317</v>
      </c>
      <c r="D4">
        <v>1029.6</v>
      </c>
      <c r="E4">
        <v>826.8</v>
      </c>
    </row>
    <row r="5" spans="1:5" ht="12.75">
      <c r="A5">
        <v>3161.71</v>
      </c>
      <c r="B5">
        <v>3145.43</v>
      </c>
      <c r="C5">
        <v>3247.14</v>
      </c>
      <c r="D5">
        <v>3206.11</v>
      </c>
      <c r="E5">
        <v>2041.61</v>
      </c>
    </row>
    <row r="6" spans="1:6" ht="12.75">
      <c r="A6">
        <f>SUM(A2:A5)</f>
        <v>7113.3099999999995</v>
      </c>
      <c r="B6">
        <f>SUM(B2:B5)</f>
        <v>7076.68</v>
      </c>
      <c r="C6">
        <f>SUM(C2:C5)</f>
        <v>7307.889999999999</v>
      </c>
      <c r="D6">
        <f>SUM(D2:D5)</f>
        <v>6944.110000000001</v>
      </c>
      <c r="E6">
        <f>SUM(E2:E5)</f>
        <v>4590.91</v>
      </c>
      <c r="F6">
        <f>SUM(A6:E6)</f>
        <v>33032.899999999994</v>
      </c>
    </row>
    <row r="12" spans="1:5" ht="12.75">
      <c r="A12" s="2">
        <v>0.2136</v>
      </c>
      <c r="B12" s="2">
        <v>0.2125</v>
      </c>
      <c r="C12" s="2">
        <v>0.2195</v>
      </c>
      <c r="D12" s="2">
        <v>0.2166</v>
      </c>
      <c r="E12" s="2">
        <v>0.1378</v>
      </c>
    </row>
    <row r="13" ht="12.75">
      <c r="F13">
        <v>85443.88</v>
      </c>
    </row>
    <row r="14" spans="1:6" ht="12.75">
      <c r="A14">
        <f>F13*A12</f>
        <v>18250.812768000003</v>
      </c>
      <c r="B14">
        <f>F13*B12</f>
        <v>18156.8245</v>
      </c>
      <c r="C14">
        <f>F13*C12</f>
        <v>18754.931660000002</v>
      </c>
      <c r="D14">
        <f>F13*D12</f>
        <v>18507.144408</v>
      </c>
      <c r="E14">
        <f>F13*E12</f>
        <v>11774.166664</v>
      </c>
      <c r="F14">
        <f>SUM(A14:E14)</f>
        <v>85443.88000000002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6" t="s">
        <v>81</v>
      </c>
      <c r="C1" s="26"/>
      <c r="D1" s="27"/>
      <c r="E1" s="27"/>
      <c r="F1" s="27"/>
    </row>
    <row r="2" spans="2:6" ht="12.75">
      <c r="B2" s="26" t="s">
        <v>82</v>
      </c>
      <c r="C2" s="26"/>
      <c r="D2" s="27"/>
      <c r="E2" s="27"/>
      <c r="F2" s="27"/>
    </row>
    <row r="3" spans="2:6" ht="12.75">
      <c r="B3" s="28"/>
      <c r="C3" s="28"/>
      <c r="D3" s="29"/>
      <c r="E3" s="29"/>
      <c r="F3" s="29"/>
    </row>
    <row r="4" spans="2:6" ht="52.5">
      <c r="B4" s="28" t="s">
        <v>83</v>
      </c>
      <c r="C4" s="28"/>
      <c r="D4" s="29"/>
      <c r="E4" s="29"/>
      <c r="F4" s="29"/>
    </row>
    <row r="5" spans="2:6" ht="12.75">
      <c r="B5" s="28"/>
      <c r="C5" s="28"/>
      <c r="D5" s="29"/>
      <c r="E5" s="29"/>
      <c r="F5" s="29"/>
    </row>
    <row r="6" spans="2:6" ht="26.25">
      <c r="B6" s="26" t="s">
        <v>84</v>
      </c>
      <c r="C6" s="26"/>
      <c r="D6" s="27"/>
      <c r="E6" s="27" t="s">
        <v>85</v>
      </c>
      <c r="F6" s="27" t="s">
        <v>86</v>
      </c>
    </row>
    <row r="7" spans="2:6" ht="12.75">
      <c r="B7" s="28"/>
      <c r="C7" s="28"/>
      <c r="D7" s="29"/>
      <c r="E7" s="29"/>
      <c r="F7" s="29"/>
    </row>
    <row r="8" spans="2:6" ht="39">
      <c r="B8" s="30" t="s">
        <v>87</v>
      </c>
      <c r="C8" s="31"/>
      <c r="D8" s="32"/>
      <c r="E8" s="32">
        <v>6</v>
      </c>
      <c r="F8" s="33"/>
    </row>
    <row r="9" spans="2:6" ht="12.75">
      <c r="B9" s="34"/>
      <c r="C9" s="35"/>
      <c r="D9" s="36"/>
      <c r="E9" s="37" t="s">
        <v>88</v>
      </c>
      <c r="F9" s="38" t="s">
        <v>89</v>
      </c>
    </row>
  </sheetData>
  <sheetProtection selectLockedCells="1" selectUnlockedCells="1"/>
  <hyperlinks>
    <hyperlink ref="E9" location="2!C3:H3" display="2'!C3:H3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dcterms:created xsi:type="dcterms:W3CDTF">2015-12-15T05:55:05Z</dcterms:created>
  <dcterms:modified xsi:type="dcterms:W3CDTF">2015-12-15T05:55:05Z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